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6090" windowHeight="3345" activeTab="0"/>
  </bookViews>
  <sheets>
    <sheet name="Sheet1" sheetId="1" r:id="rId1"/>
    <sheet name="Sheet2" sheetId="2" r:id="rId2"/>
    <sheet name="Sheet3" sheetId="3" r:id="rId3"/>
  </sheets>
  <definedNames>
    <definedName name="TABLE" localSheetId="0">'Sheet1'!#REF!</definedName>
    <definedName name="TABLE_2" localSheetId="0">'Sheet1'!$A$1:$B$7</definedName>
    <definedName name="TABLE_3" localSheetId="0">'Sheet1'!#REF!</definedName>
    <definedName name="TABLE_4" localSheetId="0">'Sheet1'!#REF!</definedName>
  </definedNames>
  <calcPr fullCalcOnLoad="1"/>
</workbook>
</file>

<file path=xl/sharedStrings.xml><?xml version="1.0" encoding="utf-8"?>
<sst xmlns="http://schemas.openxmlformats.org/spreadsheetml/2006/main" count="18" uniqueCount="18">
  <si>
    <t>conc, ppm</t>
  </si>
  <si>
    <t>% transmittance</t>
  </si>
  <si>
    <t>Absorbance</t>
  </si>
  <si>
    <t>sample</t>
  </si>
  <si>
    <r>
      <t>intercept (b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)</t>
    </r>
  </si>
  <si>
    <r>
      <t>slope (b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)</t>
    </r>
  </si>
  <si>
    <t>Best Fit Line</t>
  </si>
  <si>
    <t>Residuals</t>
  </si>
  <si>
    <t>xbar</t>
  </si>
  <si>
    <t>t</t>
  </si>
  <si>
    <t>95% CI width</t>
  </si>
  <si>
    <r>
      <t>x</t>
    </r>
    <r>
      <rPr>
        <b/>
        <vertAlign val="subscript"/>
        <sz val="10"/>
        <rFont val="Arial"/>
        <family val="2"/>
      </rPr>
      <t>u</t>
    </r>
  </si>
  <si>
    <r>
      <t>se(x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>)</t>
    </r>
  </si>
  <si>
    <r>
      <t>s</t>
    </r>
    <r>
      <rPr>
        <vertAlign val="subscript"/>
        <sz val="10"/>
        <rFont val="Arial"/>
        <family val="2"/>
      </rPr>
      <t>res</t>
    </r>
  </si>
  <si>
    <r>
      <t>S</t>
    </r>
    <r>
      <rPr>
        <vertAlign val="subscript"/>
        <sz val="10"/>
        <rFont val="Arial"/>
        <family val="2"/>
      </rPr>
      <t>xx</t>
    </r>
  </si>
  <si>
    <t>SSres</t>
  </si>
  <si>
    <t>df</t>
  </si>
  <si>
    <t>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</si>
</sst>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6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15</xdr:row>
      <xdr:rowOff>57150</xdr:rowOff>
    </xdr:from>
    <xdr:ext cx="3343275" cy="190500"/>
    <xdr:sp>
      <xdr:nvSpPr>
        <xdr:cNvPr id="1" name="TextBox 1"/>
        <xdr:cNvSpPr txBox="1">
          <a:spLocks noChangeArrowheads="1"/>
        </xdr:cNvSpPr>
      </xdr:nvSpPr>
      <xdr:spPr>
        <a:xfrm>
          <a:off x="142875" y="2590800"/>
          <a:ext cx="3343275" cy="190500"/>
        </a:xfrm>
        <a:prstGeom prst="rect">
          <a:avLst/>
        </a:prstGeom>
        <a:solidFill>
          <a:srgbClr val="C0C0C0">
            <a:alpha val="50000"/>
          </a:srgbClr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The concentration of copper is 21.8 ± 3.9 ppm (95% CL)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15.7109375" style="0" customWidth="1"/>
    <col min="2" max="2" width="15.28125" style="0" customWidth="1"/>
    <col min="3" max="3" width="11.7109375" style="0" bestFit="1" customWidth="1"/>
    <col min="4" max="4" width="12.57421875" style="0" bestFit="1" customWidth="1"/>
    <col min="5" max="5" width="12.140625" style="0" bestFit="1" customWidth="1"/>
  </cols>
  <sheetData>
    <row r="1" spans="1:5" ht="12" customHeight="1">
      <c r="A1" s="1" t="s">
        <v>0</v>
      </c>
      <c r="B1" s="1" t="s">
        <v>1</v>
      </c>
      <c r="C1" s="3" t="s">
        <v>2</v>
      </c>
      <c r="D1" s="4" t="s">
        <v>6</v>
      </c>
      <c r="E1" s="4" t="s">
        <v>7</v>
      </c>
    </row>
    <row r="2" spans="1:5" ht="12.75">
      <c r="A2" s="5">
        <v>5.1</v>
      </c>
      <c r="B2" s="2">
        <v>78.1</v>
      </c>
      <c r="C2">
        <f>-LOG(B2/100)</f>
        <v>0.10734896612269972</v>
      </c>
      <c r="D2" s="8">
        <f>$C$10*A2+$C$9</f>
        <v>0.10896718277708806</v>
      </c>
      <c r="E2" s="12">
        <f>C2-D2</f>
        <v>-0.0016182166543883408</v>
      </c>
    </row>
    <row r="3" spans="1:5" ht="12.75">
      <c r="A3" s="5">
        <v>17</v>
      </c>
      <c r="B3" s="2">
        <v>43.2</v>
      </c>
      <c r="C3">
        <f aca="true" t="shared" si="0" ref="C3:C8">-LOG(B3/100)</f>
        <v>0.36451625318508785</v>
      </c>
      <c r="D3" s="8">
        <f>$C$10*A3+$C$9</f>
        <v>0.35158614269689276</v>
      </c>
      <c r="E3" s="12">
        <f>C3-D3</f>
        <v>0.01293011048819509</v>
      </c>
    </row>
    <row r="4" spans="1:5" ht="12.75">
      <c r="A4" s="5">
        <v>25.5</v>
      </c>
      <c r="B4" s="2">
        <v>31.4</v>
      </c>
      <c r="C4">
        <f t="shared" si="0"/>
        <v>0.5030703519267851</v>
      </c>
      <c r="D4" s="8">
        <f>$C$10*A4+$C$9</f>
        <v>0.5248853997824675</v>
      </c>
      <c r="E4" s="12">
        <f>C4-D4</f>
        <v>-0.021815047855682446</v>
      </c>
    </row>
    <row r="5" spans="1:5" ht="12.75">
      <c r="A5" s="5">
        <v>34</v>
      </c>
      <c r="B5" s="2">
        <v>18.8</v>
      </c>
      <c r="C5">
        <f t="shared" si="0"/>
        <v>0.7258421507363202</v>
      </c>
      <c r="D5" s="8">
        <f>$C$10*A5+$C$9</f>
        <v>0.6981846568680423</v>
      </c>
      <c r="E5" s="12">
        <f>C5-D5</f>
        <v>0.02765749386827787</v>
      </c>
    </row>
    <row r="6" spans="1:5" ht="12.75">
      <c r="A6" s="5">
        <v>42.5</v>
      </c>
      <c r="B6" s="2">
        <v>14.5</v>
      </c>
      <c r="C6">
        <f t="shared" si="0"/>
        <v>0.8386319977650252</v>
      </c>
      <c r="D6" s="8">
        <f>$C$10*A6+$C$9</f>
        <v>0.8714839139536171</v>
      </c>
      <c r="E6" s="12">
        <f>C6-D6</f>
        <v>-0.032851916188591956</v>
      </c>
    </row>
    <row r="7" spans="1:5" ht="12.75">
      <c r="A7" s="5">
        <v>51</v>
      </c>
      <c r="B7" s="2">
        <v>8.7</v>
      </c>
      <c r="C7">
        <f t="shared" si="0"/>
        <v>1.0604807473813815</v>
      </c>
      <c r="D7" s="8">
        <f>$C$10*A7+$C$9</f>
        <v>1.044783171039192</v>
      </c>
      <c r="E7" s="12">
        <f>C7-D7</f>
        <v>0.0156975763421896</v>
      </c>
    </row>
    <row r="8" spans="1:5" ht="12.75">
      <c r="A8" s="6" t="s">
        <v>3</v>
      </c>
      <c r="B8" s="6">
        <v>35.6</v>
      </c>
      <c r="C8">
        <f t="shared" si="0"/>
        <v>0.44855000202712475</v>
      </c>
      <c r="D8" s="10" t="s">
        <v>15</v>
      </c>
      <c r="E8" s="11">
        <f>SUMSQ(E2:E7)</f>
        <v>0.002736301962678157</v>
      </c>
    </row>
    <row r="9" spans="2:5" ht="14.25">
      <c r="B9" s="7" t="s">
        <v>4</v>
      </c>
      <c r="C9" s="3">
        <f>INTERCEPT(C2:C7,A2:A7)</f>
        <v>0.004987628525743193</v>
      </c>
      <c r="D9" s="10" t="s">
        <v>17</v>
      </c>
      <c r="E9" s="6">
        <f>COUNT(E2:E7)</f>
        <v>6</v>
      </c>
    </row>
    <row r="10" spans="2:5" ht="14.25">
      <c r="B10" s="7" t="s">
        <v>5</v>
      </c>
      <c r="C10" s="3">
        <f>SLOPE(C2:C7,A2:A7)</f>
        <v>0.020388147892420563</v>
      </c>
      <c r="D10" s="10" t="s">
        <v>16</v>
      </c>
      <c r="E10" s="18">
        <f>COUNT(E2:E7)-2</f>
        <v>4</v>
      </c>
    </row>
    <row r="12" spans="1:4" ht="15.75">
      <c r="A12" s="7" t="s">
        <v>11</v>
      </c>
      <c r="B12" s="19">
        <f>(C8-C9)/C10</f>
        <v>21.75589346525581</v>
      </c>
      <c r="C12" s="9" t="s">
        <v>13</v>
      </c>
      <c r="D12" s="13">
        <f>SQRT(E8/E10)</f>
        <v>0.026154836850371274</v>
      </c>
    </row>
    <row r="13" spans="1:4" ht="15.75">
      <c r="A13" s="9" t="s">
        <v>12</v>
      </c>
      <c r="B13" s="17">
        <f>D12/C10*SQRT(1+1/E9+(B12-D14)^2/D13)</f>
        <v>1.408536777076232</v>
      </c>
      <c r="C13" s="9" t="s">
        <v>14</v>
      </c>
      <c r="D13" s="15">
        <f>(E9-1)*VAR(A2:A7)</f>
        <v>1418.5083333333341</v>
      </c>
    </row>
    <row r="14" spans="1:4" ht="12.75">
      <c r="A14" s="9" t="s">
        <v>9</v>
      </c>
      <c r="B14" s="14">
        <f>TINV(0.05,E10)</f>
        <v>2.776450855890289</v>
      </c>
      <c r="C14" s="9" t="s">
        <v>8</v>
      </c>
      <c r="D14" s="16">
        <f>AVERAGE(A2:A7)</f>
        <v>29.183333333333334</v>
      </c>
    </row>
    <row r="15" spans="1:2" ht="12.75">
      <c r="A15" s="7" t="s">
        <v>10</v>
      </c>
      <c r="B15" s="19">
        <f>B14*B13</f>
        <v>3.9107331402662537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Chem301 Web Site</dc:title>
  <dc:subject/>
  <dc:creator>Chris Stevenson</dc:creator>
  <cp:keywords/>
  <dc:description/>
  <cp:lastModifiedBy>Chris Stevenson</cp:lastModifiedBy>
  <dcterms:created xsi:type="dcterms:W3CDTF">1999-02-20T21:46:16Z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